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ROI Calculator" sheetId="1" state="visible" r:id="rId1"/>
    <sheet xmlns:r="http://schemas.openxmlformats.org/officeDocument/2006/relationships" name="Scenario Comparison" sheetId="2" state="visible" r:id="rId2"/>
    <sheet xmlns:r="http://schemas.openxmlformats.org/officeDocument/2006/relationships" name="MAVC Tracker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11">
    <numFmt numFmtId="164" formatCode="&quot;$&quot;#,##0.00"/>
    <numFmt numFmtId="165" formatCode="&quot;$&quot;#,##0.0&quot; M&quot;"/>
    <numFmt numFmtId="166" formatCode="0.000%"/>
    <numFmt numFmtId="167" formatCode="#,##0.0"/>
    <numFmt numFmtId="168" formatCode="&quot;$&quot;#,##0"/>
    <numFmt numFmtId="169" formatCode="0.0%"/>
    <numFmt numFmtId="170" formatCode="#,##0&quot; months&quot;"/>
    <numFmt numFmtId="171" formatCode="&quot;+35%&quot;"/>
    <numFmt numFmtId="172" formatCode="&quot;+30%&quot;"/>
    <numFmt numFmtId="173" formatCode="0.0&quot;x&quot;"/>
    <numFmt numFmtId="174" formatCode="0.0&quot;x ROI&quot;"/>
  </numFmts>
  <fonts count="24">
    <font>
      <name val="Calibri"/>
      <family val="2"/>
      <color theme="1"/>
      <sz val="11"/>
      <scheme val="minor"/>
    </font>
    <font>
      <name val="Arial"/>
      <b val="1"/>
      <color rgb="00FFFFFF"/>
      <sz val="16"/>
    </font>
    <font>
      <name val="Arial"/>
      <color rgb="00C9A84C"/>
      <sz val="9"/>
    </font>
    <font>
      <name val="Arial"/>
      <color rgb="00664400"/>
      <sz val="9"/>
    </font>
    <font>
      <name val="Arial"/>
      <b val="1"/>
      <color rgb="00FFFFFF"/>
      <sz val="11"/>
    </font>
    <font>
      <name val="Arial"/>
      <b val="1"/>
      <color rgb="00444444"/>
      <sz val="9"/>
    </font>
    <font>
      <name val="Arial"/>
      <color rgb="00000000"/>
      <sz val="10"/>
    </font>
    <font>
      <name val="Arial"/>
      <sz val="10"/>
    </font>
    <font>
      <name val="Arial"/>
      <b val="1"/>
      <color rgb="00FFFFFF"/>
      <sz val="9"/>
    </font>
    <font>
      <name val="Arial"/>
      <b val="1"/>
      <color rgb="00664400"/>
      <sz val="9"/>
    </font>
    <font>
      <name val="Arial"/>
      <color rgb="001A8040"/>
      <sz val="9"/>
    </font>
    <font>
      <name val="Arial"/>
      <b val="1"/>
      <color rgb="001A8040"/>
      <sz val="10"/>
    </font>
    <font>
      <name val="Arial"/>
      <b val="1"/>
      <color rgb="001A8040"/>
      <sz val="11"/>
    </font>
    <font>
      <name val="Arial"/>
      <b val="1"/>
      <color rgb="000A0D14"/>
      <sz val="12"/>
    </font>
    <font>
      <name val="Arial"/>
      <b val="1"/>
      <color rgb="000A0D14"/>
      <sz val="14"/>
    </font>
    <font>
      <name val="Arial"/>
      <color rgb="008A93AA"/>
      <sz val="8"/>
    </font>
    <font>
      <name val="Arial"/>
      <b val="1"/>
      <color rgb="00C9A84C"/>
      <sz val="9"/>
    </font>
    <font>
      <name val="Arial"/>
      <b val="1"/>
      <color rgb="00FFFFFF"/>
      <sz val="13"/>
    </font>
    <font>
      <name val="Arial"/>
      <b val="1"/>
      <color rgb="000A0D14"/>
      <sz val="11"/>
    </font>
    <font>
      <name val="Arial"/>
      <b val="1"/>
      <color rgb="001A8040"/>
      <sz val="12"/>
    </font>
    <font>
      <name val="Arial"/>
      <b val="1"/>
      <color rgb="00FFFFFF"/>
      <sz val="8.5"/>
    </font>
    <font>
      <name val="Arial"/>
      <b val="1"/>
      <color rgb="00222222"/>
      <sz val="10"/>
    </font>
    <font>
      <name val="Arial"/>
      <b val="1"/>
      <color rgb="00664400"/>
      <sz val="10"/>
    </font>
    <font>
      <name val="Arial"/>
      <b val="1"/>
      <sz val="9"/>
    </font>
  </fonts>
  <fills count="14">
    <fill>
      <patternFill/>
    </fill>
    <fill>
      <patternFill patternType="gray125"/>
    </fill>
    <fill>
      <patternFill patternType="solid">
        <fgColor rgb="000A0D14"/>
      </patternFill>
    </fill>
    <fill>
      <patternFill patternType="solid">
        <fgColor rgb="00C9A84C"/>
      </patternFill>
    </fill>
    <fill>
      <patternFill patternType="solid">
        <fgColor rgb="00FFFBF0"/>
      </patternFill>
    </fill>
    <fill>
      <patternFill patternType="solid">
        <fgColor rgb="00141824"/>
      </patternFill>
    </fill>
    <fill>
      <patternFill patternType="solid">
        <fgColor rgb="00F5F5F5"/>
      </patternFill>
    </fill>
    <fill>
      <patternFill patternType="solid">
        <fgColor rgb="00FFFF99"/>
      </patternFill>
    </fill>
    <fill>
      <patternFill patternType="solid">
        <fgColor rgb="00FFE8B0"/>
      </patternFill>
    </fill>
    <fill>
      <patternFill patternType="solid">
        <fgColor rgb="00C8F0C8"/>
      </patternFill>
    </fill>
    <fill>
      <patternFill patternType="solid">
        <fgColor rgb="001DB89A"/>
      </patternFill>
    </fill>
    <fill>
      <patternFill patternType="solid">
        <fgColor rgb="00CC3333"/>
      </patternFill>
    </fill>
    <fill>
      <patternFill patternType="solid">
        <fgColor rgb="00F0F8FF"/>
      </patternFill>
    </fill>
    <fill>
      <patternFill patternType="solid">
        <fgColor rgb="00F0FFF8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1">
    <xf numFmtId="0" fontId="0" fillId="0" borderId="0" pivotButton="0" quotePrefix="0" xfId="0"/>
    <xf numFmtId="0" fontId="0" fillId="2" borderId="0" pivotButton="0" quotePrefix="0" xfId="0"/>
    <xf numFmtId="0" fontId="1" fillId="2" borderId="0" applyAlignment="1" pivotButton="0" quotePrefix="0" xfId="0">
      <alignment horizontal="left" vertical="center" wrapText="1"/>
    </xf>
    <xf numFmtId="0" fontId="2" fillId="2" borderId="0" applyAlignment="1" pivotButton="0" quotePrefix="0" xfId="0">
      <alignment horizontal="right" vertical="center"/>
    </xf>
    <xf numFmtId="0" fontId="0" fillId="3" borderId="0" pivotButton="0" quotePrefix="0" xfId="0"/>
    <xf numFmtId="0" fontId="3" fillId="4" borderId="0" pivotButton="0" quotePrefix="0" xfId="0"/>
    <xf numFmtId="0" fontId="4" fillId="5" borderId="0" pivotButton="0" quotePrefix="0" xfId="0"/>
    <xf numFmtId="0" fontId="5" fillId="6" borderId="0" applyAlignment="1" pivotButton="0" quotePrefix="0" xfId="0">
      <alignment horizontal="left" vertical="center" wrapText="1"/>
    </xf>
    <xf numFmtId="0" fontId="6" fillId="7" borderId="0" applyAlignment="1" pivotButton="0" quotePrefix="0" xfId="0">
      <alignment horizontal="left" vertical="center" wrapText="1"/>
    </xf>
    <xf numFmtId="164" fontId="6" fillId="7" borderId="0" applyAlignment="1" pivotButton="0" quotePrefix="0" xfId="0">
      <alignment horizontal="left" vertical="center" wrapText="1"/>
    </xf>
    <xf numFmtId="3" fontId="6" fillId="7" borderId="0" applyAlignment="1" pivotButton="0" quotePrefix="0" xfId="0">
      <alignment horizontal="left" vertical="center" wrapText="1"/>
    </xf>
    <xf numFmtId="165" fontId="6" fillId="7" borderId="0" applyAlignment="1" pivotButton="0" quotePrefix="0" xfId="0">
      <alignment horizontal="left" vertical="center" wrapText="1"/>
    </xf>
    <xf numFmtId="166" fontId="6" fillId="7" borderId="0" applyAlignment="1" pivotButton="0" quotePrefix="0" xfId="0">
      <alignment horizontal="left" vertical="center" wrapText="1"/>
    </xf>
    <xf numFmtId="167" fontId="6" fillId="7" borderId="0" applyAlignment="1" pivotButton="0" quotePrefix="0" xfId="0">
      <alignment horizontal="left" vertical="center" wrapText="1"/>
    </xf>
    <xf numFmtId="9" fontId="6" fillId="7" borderId="0" applyAlignment="1" pivotButton="0" quotePrefix="0" xfId="0">
      <alignment horizontal="left" vertical="center" wrapText="1"/>
    </xf>
    <xf numFmtId="168" fontId="7" fillId="7" borderId="0" applyAlignment="1" pivotButton="0" quotePrefix="0" xfId="0">
      <alignment horizontal="left" vertical="center" wrapText="1"/>
    </xf>
    <xf numFmtId="169" fontId="7" fillId="7" borderId="0" applyAlignment="1" pivotButton="0" quotePrefix="0" xfId="0">
      <alignment horizontal="left" vertical="center" wrapText="1"/>
    </xf>
    <xf numFmtId="164" fontId="7" fillId="7" borderId="0" applyAlignment="1" pivotButton="0" quotePrefix="0" xfId="0">
      <alignment horizontal="left" vertical="center" wrapText="1"/>
    </xf>
    <xf numFmtId="9" fontId="7" fillId="7" borderId="0" applyAlignment="1" pivotButton="0" quotePrefix="0" xfId="0">
      <alignment horizontal="left" vertical="center" wrapText="1"/>
    </xf>
    <xf numFmtId="170" fontId="7" fillId="7" borderId="0" applyAlignment="1" pivotButton="0" quotePrefix="0" xfId="0">
      <alignment horizontal="left" vertical="center" wrapText="1"/>
    </xf>
    <xf numFmtId="0" fontId="8" fillId="2" borderId="0" applyAlignment="1" pivotButton="0" quotePrefix="0" xfId="0">
      <alignment horizontal="center" vertical="center" wrapText="1"/>
    </xf>
    <xf numFmtId="0" fontId="9" fillId="8" borderId="0" applyAlignment="1" pivotButton="0" quotePrefix="0" xfId="0">
      <alignment horizontal="left" vertical="center" wrapText="1"/>
    </xf>
    <xf numFmtId="49" fontId="3" fillId="8" borderId="0" applyAlignment="1" pivotButton="0" quotePrefix="0" xfId="0">
      <alignment horizontal="center" vertical="center" wrapText="1"/>
    </xf>
    <xf numFmtId="171" fontId="3" fillId="8" borderId="0" applyAlignment="1" pivotButton="0" quotePrefix="0" xfId="0">
      <alignment horizontal="center" vertical="center" wrapText="1"/>
    </xf>
    <xf numFmtId="172" fontId="3" fillId="8" borderId="0" applyAlignment="1" pivotButton="0" quotePrefix="0" xfId="0">
      <alignment horizontal="center" vertical="center" wrapText="1"/>
    </xf>
    <xf numFmtId="0" fontId="3" fillId="8" borderId="0" pivotButton="0" quotePrefix="0" xfId="0"/>
    <xf numFmtId="3" fontId="10" fillId="9" borderId="0" applyAlignment="1" pivotButton="0" quotePrefix="0" xfId="0">
      <alignment horizontal="center" vertical="center" wrapText="1"/>
    </xf>
    <xf numFmtId="168" fontId="11" fillId="9" borderId="0" applyAlignment="1" pivotButton="0" quotePrefix="0" xfId="0">
      <alignment horizontal="center" vertical="center" wrapText="1"/>
    </xf>
    <xf numFmtId="168" fontId="12" fillId="9" borderId="0" applyAlignment="1" pivotButton="0" quotePrefix="0" xfId="0">
      <alignment horizontal="center" vertical="center" wrapText="1"/>
    </xf>
    <xf numFmtId="168" fontId="10" fillId="9" borderId="0" applyAlignment="1" pivotButton="0" quotePrefix="0" xfId="0">
      <alignment horizontal="center" vertical="center" wrapText="1"/>
    </xf>
    <xf numFmtId="0" fontId="4" fillId="2" borderId="0" applyAlignment="1" pivotButton="0" quotePrefix="0" xfId="0">
      <alignment horizontal="left" vertical="center" wrapText="1"/>
    </xf>
    <xf numFmtId="168" fontId="13" fillId="3" borderId="0" applyAlignment="1" pivotButton="0" quotePrefix="0" xfId="0">
      <alignment horizontal="center" vertical="center" wrapText="1"/>
    </xf>
    <xf numFmtId="169" fontId="11" fillId="9" borderId="0" applyAlignment="1" pivotButton="0" quotePrefix="0" xfId="0">
      <alignment horizontal="center" vertical="center" wrapText="1"/>
    </xf>
    <xf numFmtId="0" fontId="4" fillId="5" borderId="0" applyAlignment="1" pivotButton="0" quotePrefix="0" xfId="0">
      <alignment horizontal="left" vertical="center" wrapText="1"/>
    </xf>
    <xf numFmtId="173" fontId="14" fillId="3" borderId="0" applyAlignment="1" pivotButton="0" quotePrefix="0" xfId="0">
      <alignment horizontal="center" vertical="center" wrapText="1"/>
    </xf>
    <xf numFmtId="0" fontId="15" fillId="0" borderId="0" applyAlignment="1" pivotButton="0" quotePrefix="0" xfId="0">
      <alignment horizontal="left" vertical="center" wrapText="1"/>
    </xf>
    <xf numFmtId="0" fontId="11" fillId="9" borderId="0" applyAlignment="1" pivotButton="0" quotePrefix="0" xfId="0">
      <alignment horizontal="center" vertical="center" wrapText="1"/>
    </xf>
    <xf numFmtId="0" fontId="16" fillId="2" borderId="0" pivotButton="0" quotePrefix="0" xfId="0"/>
    <xf numFmtId="0" fontId="17" fillId="2" borderId="0" applyAlignment="1" pivotButton="0" quotePrefix="0" xfId="0">
      <alignment horizontal="left" vertical="center" wrapText="1"/>
    </xf>
    <xf numFmtId="0" fontId="0" fillId="10" borderId="0" pivotButton="0" quotePrefix="0" xfId="0"/>
    <xf numFmtId="0" fontId="8" fillId="5" borderId="0" applyAlignment="1" pivotButton="0" quotePrefix="0" xfId="0">
      <alignment horizontal="center" vertical="center" wrapText="1"/>
    </xf>
    <xf numFmtId="166" fontId="7" fillId="7" borderId="0" applyAlignment="1" pivotButton="0" quotePrefix="0" xfId="0">
      <alignment horizontal="center" vertical="center" wrapText="1"/>
    </xf>
    <xf numFmtId="164" fontId="7" fillId="7" borderId="0" applyAlignment="1" pivotButton="0" quotePrefix="0" xfId="0">
      <alignment horizontal="center" vertical="center" wrapText="1"/>
    </xf>
    <xf numFmtId="9" fontId="7" fillId="7" borderId="0" applyAlignment="1" pivotButton="0" quotePrefix="0" xfId="0">
      <alignment horizontal="center" vertical="center" wrapText="1"/>
    </xf>
    <xf numFmtId="164" fontId="7" fillId="8" borderId="0" applyAlignment="1" pivotButton="0" quotePrefix="0" xfId="0">
      <alignment horizontal="center" vertical="center" wrapText="1"/>
    </xf>
    <xf numFmtId="3" fontId="7" fillId="8" borderId="0" applyAlignment="1" pivotButton="0" quotePrefix="0" xfId="0">
      <alignment horizontal="center" vertical="center" wrapText="1"/>
    </xf>
    <xf numFmtId="168" fontId="18" fillId="3" borderId="0" applyAlignment="1" pivotButton="0" quotePrefix="0" xfId="0">
      <alignment horizontal="center" vertical="center" wrapText="1"/>
    </xf>
    <xf numFmtId="174" fontId="19" fillId="9" borderId="0" applyAlignment="1" pivotButton="0" quotePrefix="0" xfId="0">
      <alignment horizontal="center" vertical="center" wrapText="1"/>
    </xf>
    <xf numFmtId="0" fontId="0" fillId="11" borderId="0" pivotButton="0" quotePrefix="0" xfId="0"/>
    <xf numFmtId="0" fontId="7" fillId="7" borderId="0" applyAlignment="1" pivotButton="0" quotePrefix="0" xfId="0">
      <alignment horizontal="left" vertical="center" wrapText="1"/>
    </xf>
    <xf numFmtId="3" fontId="7" fillId="7" borderId="0" applyAlignment="1" pivotButton="0" quotePrefix="0" xfId="0">
      <alignment horizontal="left" vertical="center" wrapText="1"/>
    </xf>
    <xf numFmtId="0" fontId="0" fillId="5" borderId="0" pivotButton="0" quotePrefix="0" xfId="0"/>
    <xf numFmtId="0" fontId="20" fillId="5" borderId="0" applyAlignment="1" pivotButton="0" quotePrefix="0" xfId="0">
      <alignment horizontal="center" vertical="center" wrapText="1"/>
    </xf>
    <xf numFmtId="0" fontId="20" fillId="0" borderId="0" applyAlignment="1" pivotButton="0" quotePrefix="0" xfId="0">
      <alignment horizontal="center" vertical="center" wrapText="1"/>
    </xf>
    <xf numFmtId="0" fontId="21" fillId="12" borderId="0" applyAlignment="1" pivotButton="0" quotePrefix="0" xfId="0">
      <alignment horizontal="center" vertical="center" wrapText="1"/>
    </xf>
    <xf numFmtId="3" fontId="22" fillId="8" borderId="0" applyAlignment="1" pivotButton="0" quotePrefix="0" xfId="0">
      <alignment horizontal="center" vertical="center" wrapText="1"/>
    </xf>
    <xf numFmtId="3" fontId="7" fillId="7" borderId="0" applyAlignment="1" pivotButton="0" quotePrefix="0" xfId="0">
      <alignment horizontal="center" vertical="center" wrapText="1"/>
    </xf>
    <xf numFmtId="3" fontId="12" fillId="9" borderId="0" applyAlignment="1" pivotButton="0" quotePrefix="0" xfId="0">
      <alignment horizontal="center" vertical="center" wrapText="1"/>
    </xf>
    <xf numFmtId="0" fontId="23" fillId="12" borderId="0" applyAlignment="1" pivotButton="0" quotePrefix="0" xfId="0">
      <alignment horizontal="center" vertical="center" wrapText="1"/>
    </xf>
    <xf numFmtId="0" fontId="21" fillId="13" borderId="0" applyAlignment="1" pivotButton="0" quotePrefix="0" xfId="0">
      <alignment horizontal="center" vertical="center" wrapText="1"/>
    </xf>
    <xf numFmtId="0" fontId="23" fillId="13" borderId="0" applyAlignment="1" pivotButton="0" quotePrefix="0" xfId="0">
      <alignment horizontal="center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C9A84C"/>
    <outlinePr summaryBelow="1" summaryRight="1"/>
    <pageSetUpPr/>
  </sheetPr>
  <dimension ref="A1:H47"/>
  <sheetViews>
    <sheetView showGridLines="0" workbookViewId="0">
      <pane xSplit="2" ySplit="5" topLeftCell="C6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2" customWidth="1" min="1" max="1"/>
    <col width="32" customWidth="1" min="2" max="2"/>
    <col width="16" customWidth="1" min="3" max="3"/>
    <col width="16" customWidth="1" min="4" max="4"/>
    <col width="16" customWidth="1" min="5" max="5"/>
    <col width="16" customWidth="1" min="6" max="6"/>
    <col width="16" customWidth="1" min="7" max="7"/>
    <col width="2" customWidth="1" min="8" max="8"/>
  </cols>
  <sheetData>
    <row r="1" ht="8" customHeight="1">
      <c r="A1" s="1" t="n"/>
      <c r="B1" s="1" t="n"/>
      <c r="C1" s="1" t="n"/>
      <c r="D1" s="1" t="n"/>
      <c r="E1" s="1" t="n"/>
      <c r="F1" s="1" t="n"/>
      <c r="G1" s="1" t="n"/>
      <c r="H1" s="1" t="n"/>
    </row>
    <row r="2" ht="40" customHeight="1">
      <c r="A2" s="1" t="n"/>
      <c r="B2" s="2" t="inlineStr">
        <is>
          <t>Exclusive License ROI Calculator</t>
        </is>
      </c>
      <c r="C2" s="1" t="n"/>
      <c r="D2" s="1" t="n"/>
      <c r="E2" s="1" t="n"/>
      <c r="F2" s="3" t="inlineStr">
        <is>
          <t>NCB-ROI-052  ·  v2.0 · 2026</t>
        </is>
      </c>
      <c r="H2" s="1" t="n"/>
    </row>
    <row r="3" ht="3" customHeight="1">
      <c r="A3" s="4" t="n"/>
      <c r="B3" s="4" t="n"/>
      <c r="C3" s="4" t="n"/>
      <c r="D3" s="4" t="n"/>
      <c r="E3" s="4" t="n"/>
      <c r="F3" s="4" t="n"/>
      <c r="G3" s="4" t="n"/>
      <c r="H3" s="4" t="n"/>
    </row>
    <row r="5" ht="18" customHeight="1">
      <c r="B5" s="5" t="inlineStr">
        <is>
          <t>Enter yellow cells. Green cells auto-calculate. Orange cells are assumptions you can override.</t>
        </is>
      </c>
    </row>
    <row r="7" ht="24" customHeight="1">
      <c r="B7" s="6" t="inlineStr">
        <is>
          <t>A. TERRITORY &amp; MARKET INPUTS</t>
        </is>
      </c>
    </row>
    <row r="8" ht="22" customHeight="1">
      <c r="B8" s="7" t="inlineStr">
        <is>
          <t>Target Territory / Market</t>
        </is>
      </c>
      <c r="C8" s="8" t="inlineStr">
        <is>
          <t>e.g. Australia + New Zealand</t>
        </is>
      </c>
    </row>
    <row r="9" ht="22" customHeight="1">
      <c r="B9" s="7" t="inlineStr">
        <is>
          <t>Supplement Category</t>
        </is>
      </c>
      <c r="C9" s="8" t="inlineStr">
        <is>
          <t>e.g. Men's Testosterone Support</t>
        </is>
      </c>
    </row>
    <row r="10" ht="22" customHeight="1">
      <c r="B10" s="7" t="inlineStr">
        <is>
          <t>Target Consumer Price (per bottle, USD)</t>
        </is>
      </c>
      <c r="C10" s="9" t="n">
        <v>45</v>
      </c>
    </row>
    <row r="11" ht="22" customHeight="1">
      <c r="B11" s="7" t="inlineStr">
        <is>
          <t>Number of Units per Bottle</t>
        </is>
      </c>
      <c r="C11" s="10" t="n">
        <v>60</v>
      </c>
    </row>
    <row r="12" ht="22" customHeight="1">
      <c r="B12" s="7" t="inlineStr">
        <is>
          <t>Target Market Population (Adults 25–65)</t>
        </is>
      </c>
      <c r="C12" s="10" t="n">
        <v>8000000</v>
      </c>
    </row>
    <row r="13" ht="22" customHeight="1">
      <c r="B13" s="7" t="inlineStr">
        <is>
          <t>Estimated Category Market Size (USD millions)</t>
        </is>
      </c>
      <c r="C13" s="11" t="n">
        <v>85</v>
      </c>
    </row>
    <row r="14" ht="22" customHeight="1">
      <c r="B14" s="7" t="inlineStr">
        <is>
          <t>Your Target Market Penetration Rate (%)</t>
        </is>
      </c>
      <c r="C14" s="12" t="n">
        <v>0.005</v>
      </c>
    </row>
    <row r="15" ht="22" customHeight="1">
      <c r="B15" s="7" t="inlineStr">
        <is>
          <t>Average Repeat Purchase Rate (orders/consumer/year)</t>
        </is>
      </c>
      <c r="C15" s="13" t="n">
        <v>3.5</v>
      </c>
    </row>
    <row r="16" ht="22" customHeight="1">
      <c r="B16" s="7" t="inlineStr">
        <is>
          <t>Channels (% Direct / E-commerce)</t>
        </is>
      </c>
      <c r="C16" s="14" t="n">
        <v>0.6</v>
      </c>
    </row>
    <row r="18" ht="24" customHeight="1">
      <c r="B18" s="6" t="inlineStr">
        <is>
          <t>B. COST &amp; INVESTMENT INPUTS</t>
        </is>
      </c>
    </row>
    <row r="19" ht="22" customHeight="1">
      <c r="B19" s="7" t="inlineStr">
        <is>
          <t>Exclusive License Fee (one-time, USD)</t>
        </is>
      </c>
      <c r="C19" s="15" t="n">
        <v>35000</v>
      </c>
    </row>
    <row r="20" ht="22" customHeight="1">
      <c r="B20" s="7" t="inlineStr">
        <is>
          <t>Annual Royalty Rate (if any — enter 0 if none)</t>
        </is>
      </c>
      <c r="C20" s="16" t="n">
        <v>0</v>
      </c>
    </row>
    <row r="21" ht="22" customHeight="1">
      <c r="B21" s="7" t="inlineStr">
        <is>
          <t>COGS per unit (production + packaging, USD)</t>
        </is>
      </c>
      <c r="C21" s="17" t="n">
        <v>8.5</v>
      </c>
    </row>
    <row r="22" ht="22" customHeight="1">
      <c r="B22" s="7" t="inlineStr">
        <is>
          <t>Marketing spend as % of revenue</t>
        </is>
      </c>
      <c r="C22" s="18" t="n">
        <v>0.2</v>
      </c>
    </row>
    <row r="23" ht="22" customHeight="1">
      <c r="B23" s="7" t="inlineStr">
        <is>
          <t>Distribution / 3PL cost as % of revenue</t>
        </is>
      </c>
      <c r="C23" s="18" t="n">
        <v>0.12</v>
      </c>
    </row>
    <row r="24" ht="22" customHeight="1">
      <c r="B24" s="7" t="inlineStr">
        <is>
          <t>Platform / e-commerce fees % of revenue</t>
        </is>
      </c>
      <c r="C24" s="18" t="n">
        <v>0.15</v>
      </c>
    </row>
    <row r="25" ht="22" customHeight="1">
      <c r="B25" s="7" t="inlineStr">
        <is>
          <t>Customer acquisition cost per new customer (USD)</t>
        </is>
      </c>
      <c r="C25" s="17" t="n">
        <v>18</v>
      </c>
    </row>
    <row r="26" ht="22" customHeight="1">
      <c r="B26" s="7" t="inlineStr">
        <is>
          <t>Regulatory / compliance cost Year 1 (USD)</t>
        </is>
      </c>
      <c r="C26" s="15" t="n">
        <v>8000</v>
      </c>
    </row>
    <row r="27" ht="22" customHeight="1">
      <c r="B27" s="7" t="inlineStr">
        <is>
          <t>Working capital / inventory requirement (months)</t>
        </is>
      </c>
      <c r="C27" s="19" t="n">
        <v>3</v>
      </c>
    </row>
    <row r="30" ht="24" customHeight="1">
      <c r="B30" s="6" t="inlineStr">
        <is>
          <t>C. YEAR-BY-YEAR PROJECTIONS (3-Year Model)</t>
        </is>
      </c>
    </row>
    <row r="31" ht="26" customHeight="1">
      <c r="B31" s="20" t="inlineStr">
        <is>
          <t>Metric</t>
        </is>
      </c>
      <c r="C31" s="20" t="inlineStr">
        <is>
          <t>Year 1</t>
        </is>
      </c>
      <c r="D31" s="20" t="inlineStr">
        <is>
          <t>Year 2</t>
        </is>
      </c>
      <c r="E31" s="20" t="inlineStr">
        <is>
          <t>Year 3</t>
        </is>
      </c>
      <c r="F31" s="20" t="inlineStr">
        <is>
          <t>3-Year Total</t>
        </is>
      </c>
      <c r="G31" s="20" t="inlineStr">
        <is>
          <t>Notes</t>
        </is>
      </c>
    </row>
    <row r="32" ht="22" customHeight="1">
      <c r="B32" s="21" t="inlineStr">
        <is>
          <t>Volume Growth Assumption (YoY):</t>
        </is>
      </c>
      <c r="C32" s="22" t="inlineStr">
        <is>
          <t>Baseline</t>
        </is>
      </c>
      <c r="D32" s="23" t="n">
        <v>0.35</v>
      </c>
      <c r="E32" s="24" t="n">
        <v>0.3</v>
      </c>
      <c r="F32" s="25" t="inlineStr">
        <is>
          <t>Cumulative</t>
        </is>
      </c>
    </row>
    <row r="33" ht="22" customHeight="1">
      <c r="B33" s="7" t="inlineStr">
        <is>
          <t>Estimated Units Sold:</t>
        </is>
      </c>
      <c r="C33" s="26">
        <f>ROUND(C12*C14*C15,0)</f>
        <v/>
      </c>
      <c r="D33" s="26">
        <f>C33*(1+D32)</f>
        <v/>
      </c>
      <c r="E33" s="26">
        <f>D33*(1+E32)</f>
        <v/>
      </c>
      <c r="F33" s="26">
        <f>SUM(C33:E33)</f>
        <v/>
      </c>
    </row>
    <row r="34" ht="22" customHeight="1">
      <c r="B34" s="7" t="inlineStr">
        <is>
          <t>Gross Revenue (USD):</t>
        </is>
      </c>
      <c r="C34" s="27">
        <f>C33*C10</f>
        <v/>
      </c>
      <c r="D34" s="27">
        <f>D33*C10</f>
        <v/>
      </c>
      <c r="E34" s="27">
        <f>E33*C10</f>
        <v/>
      </c>
      <c r="F34" s="28">
        <f>SUM(C34:E34)</f>
        <v/>
      </c>
    </row>
    <row r="35" ht="22" customHeight="1">
      <c r="B35" s="7" t="inlineStr">
        <is>
          <t>Total COGS:</t>
        </is>
      </c>
      <c r="C35" s="29">
        <f>C33*C21</f>
        <v/>
      </c>
      <c r="D35" s="29">
        <f>D33*C21</f>
        <v/>
      </c>
      <c r="E35" s="29">
        <f>E33*C21</f>
        <v/>
      </c>
      <c r="F35" s="29">
        <f>SUM(C35:E35)</f>
        <v/>
      </c>
    </row>
    <row r="36" ht="22" customHeight="1">
      <c r="B36" s="7" t="inlineStr">
        <is>
          <t>Gross Profit:</t>
        </is>
      </c>
      <c r="C36" s="29">
        <f>C34-C35</f>
        <v/>
      </c>
      <c r="D36" s="29">
        <f>D34-D35</f>
        <v/>
      </c>
      <c r="E36" s="29">
        <f>E34-E35</f>
        <v/>
      </c>
      <c r="F36" s="29">
        <f>F34-F35</f>
        <v/>
      </c>
    </row>
    <row r="37" ht="22" customHeight="1">
      <c r="B37" s="7" t="inlineStr">
        <is>
          <t>Marketing + Distribution + Platform Fees:</t>
        </is>
      </c>
      <c r="C37" s="29">
        <f>C34*(C22+C23+C24)</f>
        <v/>
      </c>
      <c r="D37" s="29">
        <f>D34*(C22+C23+C24)</f>
        <v/>
      </c>
      <c r="E37" s="29">
        <f>E34*(C22+C23+C24)</f>
        <v/>
      </c>
      <c r="F37" s="29">
        <f>F34*(C22+C23+C24)</f>
        <v/>
      </c>
    </row>
    <row r="38" ht="22" customHeight="1">
      <c r="B38" s="7" t="inlineStr">
        <is>
          <t>Royalty Payments (if applicable):</t>
        </is>
      </c>
      <c r="C38" s="29">
        <f>C34*C20</f>
        <v/>
      </c>
      <c r="D38" s="29">
        <f>D34*C20</f>
        <v/>
      </c>
      <c r="E38" s="29">
        <f>E34*C20</f>
        <v/>
      </c>
      <c r="F38" s="29">
        <f>F34*C20</f>
        <v/>
      </c>
    </row>
    <row r="39" ht="22" customHeight="1">
      <c r="B39" s="7" t="inlineStr">
        <is>
          <t>Regulatory / Compliance Cost (Year 1 only):</t>
        </is>
      </c>
      <c r="C39" s="29">
        <f>C26</f>
        <v/>
      </c>
      <c r="D39" s="29" t="n">
        <v>0</v>
      </c>
      <c r="E39" s="29" t="n">
        <v>0</v>
      </c>
      <c r="F39" s="29" t="n">
        <v>0</v>
      </c>
    </row>
    <row r="40" ht="22" customHeight="1">
      <c r="B40" s="7" t="inlineStr">
        <is>
          <t>Exclusive License Fee (Year 1 — one-time):</t>
        </is>
      </c>
      <c r="C40" s="29">
        <f>C19</f>
        <v/>
      </c>
      <c r="D40" s="29" t="n">
        <v>0</v>
      </c>
      <c r="E40" s="29" t="n">
        <v>0</v>
      </c>
      <c r="F40" s="29">
        <f>C19</f>
        <v/>
      </c>
    </row>
    <row r="41" ht="28" customHeight="1">
      <c r="B41" s="30" t="inlineStr">
        <is>
          <t>NET OPERATING PROFIT:</t>
        </is>
      </c>
      <c r="C41" s="31">
        <f>C36-C37-C38-C39-C40</f>
        <v/>
      </c>
      <c r="D41" s="31">
        <f>D36-D37-D38-D39-D40</f>
        <v/>
      </c>
      <c r="E41" s="31">
        <f>E36-E37-E38-E39-E40</f>
        <v/>
      </c>
      <c r="F41" s="31">
        <f>F36-F37-F38-F39-F40</f>
        <v/>
      </c>
    </row>
    <row r="42" ht="22" customHeight="1">
      <c r="B42" s="7" t="inlineStr">
        <is>
          <t>Net Margin %:</t>
        </is>
      </c>
      <c r="C42" s="32">
        <f>IF(C34=0,0,C41/C34)</f>
        <v/>
      </c>
      <c r="D42" s="32">
        <f>IF(D34=0,0,D41/D34)</f>
        <v/>
      </c>
      <c r="E42" s="32">
        <f>IF(E34=0,0,E41/E34)</f>
        <v/>
      </c>
      <c r="F42" s="32">
        <f>IF(F34=0,0,F41/F34)</f>
        <v/>
      </c>
    </row>
    <row r="44" ht="28" customHeight="1">
      <c r="B44" s="33" t="inlineStr">
        <is>
          <t>ROI ON EXCLUSIVE LICENSE FEE:</t>
        </is>
      </c>
      <c r="C44" s="34">
        <f>IF(C19=0,"N/A",F41/C19)</f>
        <v/>
      </c>
      <c r="E44" s="35" t="inlineStr">
        <is>
          <t>(3-year net profit ÷ license fee)</t>
        </is>
      </c>
    </row>
    <row r="45" ht="22" customHeight="1">
      <c r="B45" s="7" t="inlineStr">
        <is>
          <t>License Fee Payback Period:</t>
        </is>
      </c>
      <c r="C45" s="36">
        <f>IF(C41&lt;=0,"Y1 Loss",IF(C41&gt;=C19,"&lt;12 months","12-24 months"))</f>
        <v/>
      </c>
    </row>
    <row r="47" ht="18" customHeight="1">
      <c r="B47" s="37" t="inlineStr">
        <is>
          <t>For territory pricing and exclusivity confirmation: Mc5896538@outlook.com   |   WhatsApp: +86 15866920149   |   NCB-ROI-052</t>
        </is>
      </c>
    </row>
  </sheetData>
  <mergeCells count="27">
    <mergeCell ref="C16:E16"/>
    <mergeCell ref="C22:E22"/>
    <mergeCell ref="C9:E9"/>
    <mergeCell ref="C45:D45"/>
    <mergeCell ref="C21:E21"/>
    <mergeCell ref="C12:E12"/>
    <mergeCell ref="C11:E11"/>
    <mergeCell ref="C27:E27"/>
    <mergeCell ref="C23:E23"/>
    <mergeCell ref="C8:E8"/>
    <mergeCell ref="C44:D44"/>
    <mergeCell ref="B30:G30"/>
    <mergeCell ref="F2:G2"/>
    <mergeCell ref="C13:E13"/>
    <mergeCell ref="B5:G5"/>
    <mergeCell ref="C19:E19"/>
    <mergeCell ref="C15:E15"/>
    <mergeCell ref="B7:G7"/>
    <mergeCell ref="C24:E24"/>
    <mergeCell ref="B47:G47"/>
    <mergeCell ref="C14:E14"/>
    <mergeCell ref="C26:E26"/>
    <mergeCell ref="B18:G18"/>
    <mergeCell ref="E44:G44"/>
    <mergeCell ref="C20:E20"/>
    <mergeCell ref="C25:E25"/>
    <mergeCell ref="C10:E10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1DB89A"/>
    <outlinePr summaryBelow="1" summaryRight="1"/>
    <pageSetUpPr/>
  </sheetPr>
  <dimension ref="A1:F16"/>
  <sheetViews>
    <sheetView showGridLines="0" workbookViewId="0">
      <selection activeCell="A1" sqref="A1"/>
    </sheetView>
  </sheetViews>
  <sheetFormatPr baseColWidth="8" defaultRowHeight="15"/>
  <cols>
    <col width="2" customWidth="1" min="1" max="1"/>
    <col width="28" customWidth="1" min="2" max="2"/>
    <col width="16" customWidth="1" min="3" max="3"/>
    <col width="16" customWidth="1" min="4" max="4"/>
    <col width="16" customWidth="1" min="5" max="5"/>
    <col width="2" customWidth="1" min="6" max="6"/>
  </cols>
  <sheetData>
    <row r="1" ht="8" customHeight="1">
      <c r="A1" s="1" t="n"/>
      <c r="B1" s="1" t="n"/>
      <c r="C1" s="1" t="n"/>
      <c r="D1" s="1" t="n"/>
      <c r="E1" s="1" t="n"/>
      <c r="F1" s="1" t="n"/>
    </row>
    <row r="2" ht="36" customHeight="1">
      <c r="A2" s="1" t="n"/>
      <c r="B2" s="38" t="inlineStr">
        <is>
          <t>Scenario Comparison — Conservative · Base · Optimistic</t>
        </is>
      </c>
      <c r="C2" s="1" t="n"/>
      <c r="D2" s="1" t="n"/>
      <c r="E2" s="1" t="n"/>
      <c r="F2" s="1" t="n"/>
    </row>
    <row r="3" ht="3" customHeight="1">
      <c r="A3" s="39" t="n"/>
      <c r="B3" s="39" t="n"/>
      <c r="C3" s="39" t="n"/>
      <c r="D3" s="39" t="n"/>
      <c r="E3" s="39" t="n"/>
      <c r="F3" s="39" t="n"/>
    </row>
    <row r="5" ht="26" customHeight="1">
      <c r="B5" s="40" t="inlineStr">
        <is>
          <t>Metric</t>
        </is>
      </c>
      <c r="C5" s="40" t="inlineStr">
        <is>
          <t>Conservative</t>
        </is>
      </c>
      <c r="D5" s="40" t="inlineStr">
        <is>
          <t>Base Case</t>
        </is>
      </c>
      <c r="E5" s="40" t="inlineStr">
        <is>
          <t>Optimistic</t>
        </is>
      </c>
    </row>
    <row r="6" ht="22" customHeight="1">
      <c r="B6" s="7" t="inlineStr">
        <is>
          <t>Year 1 Market Penetration</t>
        </is>
      </c>
      <c r="C6" s="41" t="n">
        <v>0.002</v>
      </c>
      <c r="D6" s="41" t="n">
        <v>0.005</v>
      </c>
      <c r="E6" s="41" t="n">
        <v>0.01</v>
      </c>
    </row>
    <row r="7" ht="22" customHeight="1">
      <c r="B7" s="7" t="inlineStr">
        <is>
          <t>Retail Price (USD per bottle)</t>
        </is>
      </c>
      <c r="C7" s="42" t="n">
        <v>35</v>
      </c>
      <c r="D7" s="42" t="n">
        <v>45</v>
      </c>
      <c r="E7" s="42" t="n">
        <v>55</v>
      </c>
    </row>
    <row r="8" ht="22" customHeight="1">
      <c r="B8" s="7" t="inlineStr">
        <is>
          <t>Annual Volume Growth (Y2/Y3)</t>
        </is>
      </c>
      <c r="C8" s="43" t="n">
        <v>0.15</v>
      </c>
      <c r="D8" s="43" t="n">
        <v>0.35</v>
      </c>
      <c r="E8" s="43" t="n">
        <v>0.55</v>
      </c>
    </row>
    <row r="9" ht="22" customHeight="1">
      <c r="B9" s="7" t="inlineStr">
        <is>
          <t>COGS per unit (USD)</t>
        </is>
      </c>
      <c r="C9" s="44" t="n">
        <v>10</v>
      </c>
      <c r="D9" s="44" t="n">
        <v>8.5</v>
      </c>
      <c r="E9" s="44" t="n">
        <v>7.5</v>
      </c>
    </row>
    <row r="10" ht="22" customHeight="1">
      <c r="B10" s="7" t="inlineStr">
        <is>
          <t>Population (target territory)</t>
        </is>
      </c>
      <c r="C10" s="45" t="n">
        <v>8000000</v>
      </c>
      <c r="D10" s="45" t="n">
        <v>8000000</v>
      </c>
      <c r="E10" s="45" t="n">
        <v>8000000</v>
      </c>
    </row>
    <row r="12" ht="24" customHeight="1">
      <c r="B12" s="6" t="inlineStr">
        <is>
          <t>CALCULATED OUTPUTS (3-Year)</t>
        </is>
      </c>
    </row>
    <row r="13" ht="22" customHeight="1">
      <c r="B13" s="7" t="inlineStr">
        <is>
          <t>Y1 Units Sold:</t>
        </is>
      </c>
      <c r="C13" s="26">
        <f>ROUND(C10*C6*3.5,0)</f>
        <v/>
      </c>
      <c r="D13" s="26">
        <f>ROUND(D10*D6*3.5,0)</f>
        <v/>
      </c>
      <c r="E13" s="26">
        <f>ROUND(E10*E6*3.5,0)</f>
        <v/>
      </c>
    </row>
    <row r="14" ht="22" customHeight="1">
      <c r="B14" s="7" t="inlineStr">
        <is>
          <t>3-Year Gross Revenue:</t>
        </is>
      </c>
      <c r="C14" s="27">
        <f>C13*C7*(1+(1+C8)+(1+C8)^2)</f>
        <v/>
      </c>
      <c r="D14" s="27">
        <f>D13*D7*(1+(1+D8)+(1+D8)^2)</f>
        <v/>
      </c>
      <c r="E14" s="27">
        <f>E13*E7*(1+(1+E8)+(1+E8)^2)</f>
        <v/>
      </c>
    </row>
    <row r="15" ht="22" customHeight="1">
      <c r="B15" s="7" t="inlineStr">
        <is>
          <t>3-Year Net Profit (est.):</t>
        </is>
      </c>
      <c r="C15" s="46">
        <f>C14*0.25-35000</f>
        <v/>
      </c>
      <c r="D15" s="46">
        <f>D14*0.38-35000</f>
        <v/>
      </c>
      <c r="E15" s="46">
        <f>E14*0.48-35000</f>
        <v/>
      </c>
    </row>
    <row r="16" ht="24" customHeight="1">
      <c r="B16" s="7" t="inlineStr">
        <is>
          <t>ROI on $35,000 Exclusive License Fee:</t>
        </is>
      </c>
      <c r="C16" s="47">
        <f>IF(C15&lt;=0,"Negative",C15/35000)</f>
        <v/>
      </c>
      <c r="D16" s="47">
        <f>IF(D15&lt;=0,"Negative",D15/35000)</f>
        <v/>
      </c>
      <c r="E16" s="47">
        <f>IF(E15&lt;=0,"Negative",E15/35000)</f>
        <v/>
      </c>
    </row>
  </sheetData>
  <mergeCells count="1">
    <mergeCell ref="B12:E12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tabColor rgb="00CC3333"/>
    <outlinePr summaryBelow="1" summaryRight="1"/>
    <pageSetUpPr/>
  </sheetPr>
  <dimension ref="A1:I20"/>
  <sheetViews>
    <sheetView showGridLines="0" workbookViewId="0">
      <selection activeCell="A1" sqref="A1"/>
    </sheetView>
  </sheetViews>
  <sheetFormatPr baseColWidth="8" defaultRowHeight="15"/>
  <cols>
    <col width="2" customWidth="1" min="1" max="1"/>
    <col width="24" customWidth="1" min="2" max="2"/>
    <col width="16" customWidth="1" min="3" max="3"/>
    <col width="16" customWidth="1" min="4" max="4"/>
    <col width="16" customWidth="1" min="5" max="5"/>
    <col width="16" customWidth="1" min="6" max="6"/>
    <col width="20" customWidth="1" min="7" max="7"/>
    <col width="2" customWidth="1" min="8" max="8"/>
  </cols>
  <sheetData>
    <row r="1" ht="8" customHeight="1">
      <c r="A1" s="1" t="n"/>
      <c r="B1" s="1" t="n"/>
      <c r="C1" s="1" t="n"/>
      <c r="D1" s="1" t="n"/>
      <c r="E1" s="1" t="n"/>
      <c r="F1" s="1" t="n"/>
      <c r="G1" s="1" t="n"/>
      <c r="H1" s="1" t="n"/>
    </row>
    <row r="2" ht="36" customHeight="1">
      <c r="A2" s="1" t="n"/>
      <c r="B2" s="38" t="inlineStr">
        <is>
          <t>Minimum Annual Volume Commitment (MAVC) Tracker</t>
        </is>
      </c>
      <c r="C2" s="1" t="n"/>
      <c r="D2" s="1" t="n"/>
      <c r="E2" s="1" t="n"/>
      <c r="F2" s="1" t="n"/>
      <c r="G2" s="1" t="n"/>
      <c r="H2" s="1" t="n"/>
    </row>
    <row r="3" ht="3" customHeight="1">
      <c r="A3" s="48" t="n"/>
      <c r="B3" s="48" t="n"/>
      <c r="C3" s="48" t="n"/>
      <c r="D3" s="48" t="n"/>
      <c r="E3" s="48" t="n"/>
      <c r="F3" s="48" t="n"/>
      <c r="G3" s="48" t="n"/>
      <c r="H3" s="48" t="n"/>
    </row>
    <row r="5">
      <c r="B5" s="5" t="inlineStr">
        <is>
          <t>Track your MAVC compliance to maintain exclusivity. Yellow = inputs. Green = calculated status.</t>
        </is>
      </c>
    </row>
    <row r="7" ht="22" customHeight="1">
      <c r="B7" s="7" t="inlineStr">
        <is>
          <t>Formula Reference:</t>
        </is>
      </c>
      <c r="C7" s="49" t="inlineStr">
        <is>
          <t>e.g. NCB-MH-001 — ProVital M24™</t>
        </is>
      </c>
    </row>
    <row r="8" ht="22" customHeight="1">
      <c r="B8" s="7" t="inlineStr">
        <is>
          <t>Licensed Territory:</t>
        </is>
      </c>
      <c r="C8" s="49" t="inlineStr">
        <is>
          <t>e.g. Australia + New Zealand</t>
        </is>
      </c>
    </row>
    <row r="9" ht="22" customHeight="1">
      <c r="B9" s="7" t="inlineStr">
        <is>
          <t>Year 1 MAVC (units):</t>
        </is>
      </c>
      <c r="C9" s="50" t="n">
        <v>20000</v>
      </c>
    </row>
    <row r="10" ht="22" customHeight="1">
      <c r="B10" s="7" t="inlineStr">
        <is>
          <t>Year 2 MAVC (units):</t>
        </is>
      </c>
      <c r="C10" s="50" t="n">
        <v>30000</v>
      </c>
    </row>
    <row r="11" ht="22" customHeight="1">
      <c r="B11" s="7" t="inlineStr">
        <is>
          <t>Year 3 MAVC (units):</t>
        </is>
      </c>
      <c r="C11" s="50" t="n">
        <v>40000</v>
      </c>
    </row>
    <row r="12" ht="22" customHeight="1">
      <c r="B12" s="7" t="inlineStr">
        <is>
          <t>Tolerance Band (% below MAVC triggering cure):</t>
        </is>
      </c>
      <c r="C12" s="18" t="n">
        <v>0.2</v>
      </c>
    </row>
    <row r="14" ht="26" customHeight="1">
      <c r="A14" s="51" t="n"/>
      <c r="B14" s="52" t="inlineStr">
        <is>
          <t>Period</t>
        </is>
      </c>
      <c r="C14" s="52" t="inlineStr">
        <is>
          <t>MAVC Target</t>
        </is>
      </c>
      <c r="D14" s="52" t="inlineStr">
        <is>
          <t>Q1 Units</t>
        </is>
      </c>
      <c r="E14" s="52" t="inlineStr">
        <is>
          <t>Q2 Units</t>
        </is>
      </c>
      <c r="F14" s="52" t="inlineStr">
        <is>
          <t>Q3 Units</t>
        </is>
      </c>
      <c r="G14" s="52" t="inlineStr">
        <is>
          <t>Q4 Units</t>
        </is>
      </c>
      <c r="H14" s="52" t="inlineStr">
        <is>
          <t>Annual Total</t>
        </is>
      </c>
      <c r="I14" s="53" t="inlineStr">
        <is>
          <t>Status vs MAVC</t>
        </is>
      </c>
    </row>
    <row r="15" ht="28" customHeight="1">
      <c r="B15" s="54" t="inlineStr">
        <is>
          <t>Year 1</t>
        </is>
      </c>
      <c r="C15" s="55">
        <f>C9</f>
        <v/>
      </c>
      <c r="D15" s="56" t="n">
        <v>0</v>
      </c>
      <c r="E15" s="56" t="n">
        <v>0</v>
      </c>
      <c r="F15" s="56" t="n">
        <v>0</v>
      </c>
      <c r="G15" s="56" t="n">
        <v>0</v>
      </c>
      <c r="H15" s="57">
        <f>D15+E15+F15+G15</f>
        <v/>
      </c>
      <c r="I15" s="58">
        <f>IF(H15&gt;=C15,"✓ MAVC MET",IF(H15&gt;=C15*(1-C12),"⚠ CURE PERIOD","✗ SHORTFALL"))</f>
        <v/>
      </c>
    </row>
    <row r="16" ht="28" customHeight="1">
      <c r="B16" s="59" t="inlineStr">
        <is>
          <t>Year 2</t>
        </is>
      </c>
      <c r="C16" s="55">
        <f>C10</f>
        <v/>
      </c>
      <c r="D16" s="56" t="n">
        <v>0</v>
      </c>
      <c r="E16" s="56" t="n">
        <v>0</v>
      </c>
      <c r="F16" s="56" t="n">
        <v>0</v>
      </c>
      <c r="G16" s="56" t="n">
        <v>0</v>
      </c>
      <c r="H16" s="57">
        <f>D16+E16+F16+G16</f>
        <v/>
      </c>
      <c r="I16" s="60">
        <f>IF(H16&gt;=C16,"✓ MAVC MET",IF(H16&gt;=C16*(1-C12),"⚠ CURE PERIOD","✗ SHORTFALL"))</f>
        <v/>
      </c>
    </row>
    <row r="17" ht="28" customHeight="1">
      <c r="B17" s="54" t="inlineStr">
        <is>
          <t>Year 3</t>
        </is>
      </c>
      <c r="C17" s="55">
        <f>C11</f>
        <v/>
      </c>
      <c r="D17" s="56" t="n">
        <v>0</v>
      </c>
      <c r="E17" s="56" t="n">
        <v>0</v>
      </c>
      <c r="F17" s="56" t="n">
        <v>0</v>
      </c>
      <c r="G17" s="56" t="n">
        <v>0</v>
      </c>
      <c r="H17" s="57">
        <f>D17+E17+F17+G17</f>
        <v/>
      </c>
      <c r="I17" s="58">
        <f>IF(H17&gt;=C17,"✓ MAVC MET",IF(H17&gt;=C17*(1-C12),"⚠ CURE PERIOD","✗ SHORTFALL"))</f>
        <v/>
      </c>
    </row>
    <row r="20">
      <c r="B20" s="37" t="inlineStr">
        <is>
          <t>Mc5896538@outlook.com  |  +86 15866920149  |  Exclusivity support reference: NCB-ELA-050</t>
        </is>
      </c>
    </row>
  </sheetData>
  <mergeCells count="8">
    <mergeCell ref="B20:G20"/>
    <mergeCell ref="C11:E11"/>
    <mergeCell ref="B5:G5"/>
    <mergeCell ref="C8:E8"/>
    <mergeCell ref="C9:E9"/>
    <mergeCell ref="C7:E7"/>
    <mergeCell ref="C12:E12"/>
    <mergeCell ref="C10:E10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2026-03-28T15:27:02Z</dcterms:created>
  <dcterms:modified xmlns:dcterms="http://purl.org/dc/terms/" xmlns:xsi="http://www.w3.org/2001/XMLSchema-instance" xsi:type="dcterms:W3CDTF">2026-03-28T15:27:02Z</dcterms:modified>
</cp:coreProperties>
</file>